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f1c52b04c8408183/Documentos/Alex GHFP/"/>
    </mc:Choice>
  </mc:AlternateContent>
  <xr:revisionPtr revIDLastSave="19" documentId="8_{700DFD3C-AFD8-4F28-85F4-F26B9B31ADCC}" xr6:coauthVersionLast="47" xr6:coauthVersionMax="47" xr10:uidLastSave="{4B104E15-D3C9-4A2B-9782-BB522FB91B14}"/>
  <bookViews>
    <workbookView xWindow="-108" yWindow="-108" windowWidth="23256" windowHeight="12456" xr2:uid="{00000000-000D-0000-FFFF-FFFF00000000}"/>
  </bookViews>
  <sheets>
    <sheet name="Detallado" sheetId="1" r:id="rId1"/>
    <sheet name="Versión Final" sheetId="4" r:id="rId2"/>
  </sheets>
  <definedNames>
    <definedName name="_xlnm.Print_Area" localSheetId="1">'Versión Final'!$A$1:$E$46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4" l="1"/>
  <c r="E37" i="4"/>
  <c r="D41" i="4"/>
  <c r="D37" i="4"/>
  <c r="E38" i="4"/>
  <c r="E31" i="4"/>
  <c r="E33" i="4"/>
  <c r="E35" i="4"/>
  <c r="E29" i="4"/>
  <c r="D21" i="4"/>
  <c r="E21" i="4"/>
  <c r="D23" i="4"/>
  <c r="E23" i="4" s="1"/>
  <c r="E25" i="4"/>
  <c r="E27" i="4"/>
  <c r="D19" i="4"/>
  <c r="E19" i="4" s="1"/>
  <c r="D16" i="4"/>
  <c r="E16" i="4" s="1"/>
  <c r="E11" i="4"/>
  <c r="D8" i="4"/>
  <c r="E8" i="4"/>
  <c r="D5" i="4"/>
  <c r="E5" i="4" s="1"/>
  <c r="B10" i="1"/>
  <c r="C10" i="1" s="1"/>
  <c r="B41" i="1"/>
  <c r="C41" i="1"/>
  <c r="C66" i="1"/>
  <c r="C69" i="1"/>
  <c r="C70" i="1"/>
  <c r="C71" i="1"/>
  <c r="C65" i="1"/>
  <c r="C72" i="1"/>
  <c r="C73" i="1"/>
  <c r="B68" i="1"/>
  <c r="C68" i="1" s="1"/>
  <c r="B67" i="1"/>
  <c r="C67" i="1" s="1"/>
  <c r="B61" i="1"/>
  <c r="C61" i="1" s="1"/>
  <c r="B60" i="1"/>
  <c r="C60" i="1" s="1"/>
  <c r="B59" i="1"/>
  <c r="C59" i="1" s="1"/>
  <c r="B58" i="1"/>
  <c r="C58" i="1" s="1"/>
  <c r="B57" i="1"/>
  <c r="C57" i="1" s="1"/>
  <c r="B53" i="1"/>
  <c r="B52" i="1"/>
  <c r="C52" i="1" s="1"/>
  <c r="B51" i="1"/>
  <c r="C51" i="1" s="1"/>
  <c r="B50" i="1"/>
  <c r="C50" i="1" s="1"/>
  <c r="B42" i="1"/>
  <c r="C42" i="1" s="1"/>
  <c r="B43" i="1"/>
  <c r="C43" i="1" s="1"/>
  <c r="B44" i="1"/>
  <c r="C44" i="1" s="1"/>
  <c r="B45" i="1"/>
  <c r="C45" i="1" s="1"/>
  <c r="B49" i="1"/>
  <c r="C49" i="1" s="1"/>
  <c r="B37" i="1"/>
  <c r="C37" i="1" s="1"/>
  <c r="B36" i="1"/>
  <c r="C36" i="1" s="1"/>
  <c r="B35" i="1"/>
  <c r="C35" i="1" s="1"/>
  <c r="B34" i="1"/>
  <c r="C34" i="1" s="1"/>
  <c r="B33" i="1"/>
  <c r="C33" i="1" s="1"/>
  <c r="B29" i="1"/>
  <c r="C29" i="1" s="1"/>
  <c r="B28" i="1"/>
  <c r="C28" i="1" s="1"/>
  <c r="B27" i="1"/>
  <c r="C27" i="1" s="1"/>
  <c r="B26" i="1"/>
  <c r="C26" i="1" s="1"/>
  <c r="B25" i="1"/>
  <c r="C25" i="1" s="1"/>
  <c r="B21" i="1"/>
  <c r="C21" i="1" s="1"/>
  <c r="B20" i="1"/>
  <c r="C20" i="1" s="1"/>
  <c r="B19" i="1"/>
  <c r="C19" i="1" s="1"/>
  <c r="B18" i="1"/>
  <c r="C18" i="1" s="1"/>
  <c r="B17" i="1"/>
  <c r="C17" i="1" s="1"/>
  <c r="B13" i="1"/>
  <c r="B12" i="1"/>
  <c r="C12" i="1" s="1"/>
  <c r="B11" i="1"/>
  <c r="C11" i="1" s="1"/>
  <c r="B9" i="1"/>
  <c r="C9" i="1" s="1"/>
  <c r="E18" i="4" l="1"/>
  <c r="D18" i="4"/>
  <c r="C62" i="1"/>
  <c r="C74" i="1"/>
  <c r="B74" i="1"/>
  <c r="C38" i="1"/>
  <c r="C22" i="1"/>
  <c r="B14" i="1"/>
  <c r="C30" i="1"/>
  <c r="C13" i="1"/>
  <c r="C14" i="1" s="1"/>
  <c r="B22" i="1"/>
  <c r="B54" i="1"/>
  <c r="C53" i="1"/>
  <c r="C54" i="1" s="1"/>
  <c r="C46" i="1"/>
  <c r="B46" i="1"/>
  <c r="B62" i="1"/>
  <c r="C77" i="1" l="1"/>
  <c r="B38" i="1"/>
  <c r="B30" i="1"/>
  <c r="B77" i="1" l="1"/>
  <c r="E41" i="4"/>
</calcChain>
</file>

<file path=xl/sharedStrings.xml><?xml version="1.0" encoding="utf-8"?>
<sst xmlns="http://schemas.openxmlformats.org/spreadsheetml/2006/main" count="118" uniqueCount="72">
  <si>
    <t xml:space="preserve">TOTAL </t>
  </si>
  <si>
    <t xml:space="preserve">MATERIAL DE TRABAJO  X 20 CARILLAS </t>
  </si>
  <si>
    <t xml:space="preserve">APORTE DE LA GUERRAND HERMES </t>
  </si>
  <si>
    <t xml:space="preserve">OTROS GASTOS </t>
  </si>
  <si>
    <t xml:space="preserve">EVALUACIÓN EXTERNA </t>
  </si>
  <si>
    <t xml:space="preserve">SISTEMATIZACION DE EVALUACIÓN CUANTITATIVA </t>
  </si>
  <si>
    <t xml:space="preserve">ENCUENTRO DE DOCENTES </t>
  </si>
  <si>
    <t xml:space="preserve">ESCUELA 7 LA NUEVA  25 HORAS </t>
  </si>
  <si>
    <t xml:space="preserve">ADMINISTRACIÓN, CARGOS BANCARIOS, CONTABILIDAD, AUDITORIA E  IMPUESTOS </t>
  </si>
  <si>
    <t>IMPREVISTOS</t>
  </si>
  <si>
    <t>TOTAL</t>
  </si>
  <si>
    <t>TOTAL OTROS GASTOS</t>
  </si>
  <si>
    <r>
      <t xml:space="preserve">TIEMPO DE DIRECCION </t>
    </r>
    <r>
      <rPr>
        <sz val="10"/>
        <color theme="1" tint="0.499984740745262"/>
        <rFont val="Arial"/>
        <family val="2"/>
      </rPr>
      <t>(85 HORAS X 37.000 X 10 MESES)</t>
    </r>
  </si>
  <si>
    <r>
      <t xml:space="preserve">TIEMPO EMOCIONAL PARA JÓVENES </t>
    </r>
    <r>
      <rPr>
        <sz val="10"/>
        <color theme="1" tint="0.499984740745262"/>
        <rFont val="Arial"/>
        <family val="2"/>
      </rPr>
      <t>(8 GRUPOS X 1.5 HORAS POR 120.000* 4 VECES AL AÑO)</t>
    </r>
  </si>
  <si>
    <r>
      <t xml:space="preserve">SESIONES A PADRES DE FAMILIA  Y COMUNIDAD </t>
    </r>
    <r>
      <rPr>
        <sz val="10"/>
        <color theme="1" tint="0.499984740745262"/>
        <rFont val="Arial"/>
        <family val="2"/>
      </rPr>
      <t>(1.5 HORAS POR 150.000 5 VECES AL AÑO)</t>
    </r>
  </si>
  <si>
    <r>
      <t xml:space="preserve">TIEMPO EMOCIONAL PARA DOCENTES </t>
    </r>
    <r>
      <rPr>
        <sz val="10"/>
        <color theme="1" tint="0.499984740745262"/>
        <rFont val="Arial"/>
        <family val="2"/>
      </rPr>
      <t>(1.5 HORAS POR 255.000 4 VECES  AL AÑO)</t>
    </r>
  </si>
  <si>
    <r>
      <t>ESCUELA 1 - PEDACITO DE CIELO</t>
    </r>
    <r>
      <rPr>
        <b/>
        <sz val="10"/>
        <color theme="1" tint="0.499984740745262"/>
        <rFont val="Arial"/>
        <family val="2"/>
      </rPr>
      <t xml:space="preserve"> (85 HORAS)</t>
    </r>
  </si>
  <si>
    <r>
      <t xml:space="preserve">ESCUELA 2 - SANTA TERESITA DE PIJAO </t>
    </r>
    <r>
      <rPr>
        <b/>
        <sz val="10"/>
        <color theme="1" tint="0.499984740745262"/>
        <rFont val="Arial"/>
        <family val="2"/>
      </rPr>
      <t>(15 HORAS)</t>
    </r>
  </si>
  <si>
    <r>
      <t xml:space="preserve">TIEMPO DE DIRECCION  </t>
    </r>
    <r>
      <rPr>
        <sz val="10"/>
        <color theme="1" tint="0.499984740745262"/>
        <rFont val="Arial"/>
        <family val="2"/>
      </rPr>
      <t>(15 HORAS X 37.000 X 10 MESES)</t>
    </r>
  </si>
  <si>
    <r>
      <t xml:space="preserve">TIEMPO EMOCIONAL PARA JÓVENES </t>
    </r>
    <r>
      <rPr>
        <sz val="10"/>
        <color theme="1" tint="0.499984740745262"/>
        <rFont val="Arial"/>
        <family val="2"/>
      </rPr>
      <t>(1 GRUPO X 1.5 HORAS A 120.000 * 4 VECES AL AÑO)</t>
    </r>
  </si>
  <si>
    <r>
      <t xml:space="preserve">SESIONES A PADRES DE FAMILIA  Y COMUNIDAD </t>
    </r>
    <r>
      <rPr>
        <sz val="10"/>
        <color theme="1" tint="0.499984740745262"/>
        <rFont val="Arial"/>
        <family val="2"/>
      </rPr>
      <t>(1.5 HORAS POR 180.000 5 VECES AL AÑO)</t>
    </r>
  </si>
  <si>
    <r>
      <t xml:space="preserve">COORDINACION DE ESCUELA 1 </t>
    </r>
    <r>
      <rPr>
        <sz val="10"/>
        <color theme="1" tint="0.499984740745262"/>
        <rFont val="Arial"/>
        <family val="2"/>
      </rPr>
      <t xml:space="preserve">(700.000 X 10 MESES) </t>
    </r>
  </si>
  <si>
    <r>
      <t xml:space="preserve">COORDINACION DE ESCUELA 2 </t>
    </r>
    <r>
      <rPr>
        <sz val="10"/>
        <color theme="1" tint="0.499984740745262"/>
        <rFont val="Arial"/>
        <family val="2"/>
      </rPr>
      <t xml:space="preserve">(700.000 X 10 MESES) </t>
    </r>
  </si>
  <si>
    <r>
      <t xml:space="preserve">ESCUELA 3 - LUIS ARANGO </t>
    </r>
    <r>
      <rPr>
        <b/>
        <sz val="10"/>
        <color theme="1" tint="0.499984740745262"/>
        <rFont val="Arial"/>
        <family val="2"/>
      </rPr>
      <t>(30 HORAS)</t>
    </r>
  </si>
  <si>
    <r>
      <t xml:space="preserve">TIEMPO DE DIRECCION </t>
    </r>
    <r>
      <rPr>
        <sz val="10"/>
        <color theme="1" tint="0.499984740745262"/>
        <rFont val="Arial"/>
        <family val="2"/>
      </rPr>
      <t>(30 HORAS X 37.000 X 10 MESES)</t>
    </r>
  </si>
  <si>
    <r>
      <t xml:space="preserve">TIEMPO EMOCIONAL PARA JÓVENES </t>
    </r>
    <r>
      <rPr>
        <sz val="10"/>
        <color theme="1" tint="0.499984740745262"/>
        <rFont val="Arial"/>
        <family val="2"/>
      </rPr>
      <t>(2 GRUPOS X 1.5 HORAS POR 120.000* 4 VECES AL AÑO)</t>
    </r>
  </si>
  <si>
    <r>
      <t xml:space="preserve">COORDINACION DE ESCUELA 3 </t>
    </r>
    <r>
      <rPr>
        <sz val="10"/>
        <color theme="1" tint="0.499984740745262"/>
        <rFont val="Arial"/>
        <family val="2"/>
      </rPr>
      <t xml:space="preserve">(700.000 X 10 MESES) </t>
    </r>
  </si>
  <si>
    <r>
      <t xml:space="preserve">ESCUELA 4 - INSTITUTO </t>
    </r>
    <r>
      <rPr>
        <b/>
        <sz val="10"/>
        <color theme="1" tint="0.499984740745262"/>
        <rFont val="Arial"/>
        <family val="2"/>
      </rPr>
      <t>(30 HORAS)</t>
    </r>
  </si>
  <si>
    <r>
      <t xml:space="preserve">COORDINACION DE ESCUELA 4 </t>
    </r>
    <r>
      <rPr>
        <sz val="10"/>
        <color theme="1" tint="0.499984740745262"/>
        <rFont val="Arial"/>
        <family val="2"/>
      </rPr>
      <t xml:space="preserve">(700.000 X 10 MESES) </t>
    </r>
  </si>
  <si>
    <r>
      <t xml:space="preserve">ESCUELA 6 - NUEVA </t>
    </r>
    <r>
      <rPr>
        <b/>
        <sz val="10"/>
        <color theme="1" tint="0.499984740745262"/>
        <rFont val="Arial"/>
        <family val="2"/>
      </rPr>
      <t>(25 HORAS)</t>
    </r>
  </si>
  <si>
    <r>
      <t xml:space="preserve">TIEMPO DE DIRECCION </t>
    </r>
    <r>
      <rPr>
        <sz val="10"/>
        <color theme="1" tint="0.499984740745262"/>
        <rFont val="Arial"/>
        <family val="2"/>
      </rPr>
      <t>(25 HORAS X 37.000 X 10 MESES)</t>
    </r>
  </si>
  <si>
    <r>
      <t xml:space="preserve">COORDINACION DE ESCUELA 6 </t>
    </r>
    <r>
      <rPr>
        <sz val="10"/>
        <color theme="1" tint="0.499984740745262"/>
        <rFont val="Arial"/>
        <family val="2"/>
      </rPr>
      <t xml:space="preserve">(700.000 X 10 MESES) </t>
    </r>
  </si>
  <si>
    <r>
      <t xml:space="preserve">COORDINACION DE ESCUELA 5 </t>
    </r>
    <r>
      <rPr>
        <sz val="10"/>
        <color theme="1" tint="0.499984740745262"/>
        <rFont val="Arial"/>
        <family val="2"/>
      </rPr>
      <t xml:space="preserve">(700.000 X 10 MESES) </t>
    </r>
  </si>
  <si>
    <t>TRABAJO DE ESCRITORIO  37.000 X 32 X 10</t>
  </si>
  <si>
    <t>TRABAJO DE COORDINADORA 3.000.000  X 12</t>
  </si>
  <si>
    <t>ENTRENADOR DE ENTRENADORES</t>
  </si>
  <si>
    <t>PRESUPUESTO EDUSER FOR PEACE 2 - 2028</t>
  </si>
  <si>
    <t>TASA</t>
  </si>
  <si>
    <t>Versión</t>
  </si>
  <si>
    <r>
      <t xml:space="preserve">ESCUELA 5 - LA POPA </t>
    </r>
    <r>
      <rPr>
        <b/>
        <sz val="10"/>
        <color theme="1" tint="0.499984740745262"/>
        <rFont val="Arial"/>
        <family val="2"/>
      </rPr>
      <t>(15 HORAS)</t>
    </r>
  </si>
  <si>
    <r>
      <t xml:space="preserve">TIEMPO DE DIRECCION </t>
    </r>
    <r>
      <rPr>
        <sz val="10"/>
        <color theme="1" tint="0.499984740745262"/>
        <rFont val="Arial"/>
        <family val="2"/>
      </rPr>
      <t>(15 HORAS X 37.000 X 10 MESES)</t>
    </r>
  </si>
  <si>
    <t>Fecha</t>
  </si>
  <si>
    <t>PRESUPUESTO</t>
  </si>
  <si>
    <t>CATEGORIA</t>
  </si>
  <si>
    <t>DESCRIPCIÓN</t>
  </si>
  <si>
    <t>PROVEEDOR</t>
  </si>
  <si>
    <t>COSTO EN $</t>
  </si>
  <si>
    <t>COSTO EN USD</t>
  </si>
  <si>
    <t>Formación</t>
  </si>
  <si>
    <t>Docentes de Formación</t>
  </si>
  <si>
    <t>Psicólogos de formación /
Facilitadores</t>
  </si>
  <si>
    <t>Formadores /
Facilitadores</t>
  </si>
  <si>
    <t>Psicólogos de formación</t>
  </si>
  <si>
    <r>
      <rPr>
        <b/>
        <sz val="10"/>
        <color theme="1"/>
        <rFont val="Arial"/>
        <family val="2"/>
      </rPr>
      <t xml:space="preserve">Tiempo de tutoría individual para los alumnos:
</t>
    </r>
    <r>
      <rPr>
        <sz val="10"/>
        <color theme="1"/>
        <rFont val="Arial"/>
        <family val="2"/>
      </rPr>
      <t>225 alumnos; 1 hora al mes; 10 meses; a $37.000 por hora. (en 7 colegios)</t>
    </r>
  </si>
  <si>
    <r>
      <rPr>
        <b/>
        <sz val="10"/>
        <color theme="1"/>
        <rFont val="Arial"/>
        <family val="2"/>
      </rPr>
      <t xml:space="preserve">Tiempo Emocional, Círculos De Paz para Alumnos:
</t>
    </r>
    <r>
      <rPr>
        <sz val="10"/>
        <color theme="1"/>
        <rFont val="Arial"/>
        <family val="2"/>
      </rPr>
      <t>Grupos de 10 a 12 alumnos: 16 grupos; 4 sesiones de 1,5 horas; a $80.000 por hora.</t>
    </r>
  </si>
  <si>
    <r>
      <rPr>
        <b/>
        <sz val="10"/>
        <color theme="1"/>
        <rFont val="Arial"/>
        <family val="2"/>
      </rPr>
      <t xml:space="preserve">Círculos de Paz para Padres y Comunidad:
</t>
    </r>
    <r>
      <rPr>
        <sz val="10"/>
        <color theme="1"/>
        <rFont val="Arial"/>
        <family val="2"/>
      </rPr>
      <t xml:space="preserve">Grupos de 10 a 12 personas: 7 grupos; 5 sesiones de 1,5 horas; a $100.000 por hora.
</t>
    </r>
    <r>
      <rPr>
        <b/>
        <sz val="10"/>
        <color theme="1"/>
        <rFont val="Arial"/>
        <family val="2"/>
      </rPr>
      <t xml:space="preserve">Nota: </t>
    </r>
    <r>
      <rPr>
        <sz val="10"/>
        <color theme="1"/>
        <rFont val="Arial"/>
        <family val="2"/>
      </rPr>
      <t>Se adicionan $150.000 para el grupo de la popa para cubrir transportes</t>
    </r>
  </si>
  <si>
    <r>
      <rPr>
        <b/>
        <sz val="10"/>
        <color theme="1"/>
        <rFont val="Arial"/>
        <family val="2"/>
      </rPr>
      <t xml:space="preserve">Tiempo emocional para docentes:
</t>
    </r>
    <r>
      <rPr>
        <sz val="10"/>
        <color theme="1"/>
        <rFont val="Arial"/>
        <family val="2"/>
      </rPr>
      <t>7 Escuelas; 4 sesiones de 1,5 horas; a $170.000 por hora.</t>
    </r>
  </si>
  <si>
    <t>SUBTOTAL DE FORMACIÓN</t>
  </si>
  <si>
    <r>
      <rPr>
        <b/>
        <sz val="10"/>
        <color theme="1"/>
        <rFont val="Arial"/>
        <family val="2"/>
      </rPr>
      <t xml:space="preserve">Un coordinador en cada una de las escuelas:
</t>
    </r>
    <r>
      <rPr>
        <sz val="10"/>
        <color theme="1"/>
        <rFont val="Arial"/>
        <family val="2"/>
      </rPr>
      <t>7 Escuelas; a $700.000 por mes; 10 meses.</t>
    </r>
  </si>
  <si>
    <t>Personal contratado</t>
  </si>
  <si>
    <t>Personal y Otros Gastos</t>
  </si>
  <si>
    <r>
      <rPr>
        <b/>
        <sz val="10"/>
        <color theme="1"/>
        <rFont val="Arial"/>
        <family val="2"/>
      </rPr>
      <t xml:space="preserve">Trabajo de escritorio:
</t>
    </r>
    <r>
      <rPr>
        <sz val="10"/>
        <color theme="1"/>
        <rFont val="Arial"/>
        <family val="2"/>
      </rPr>
      <t>32 Docentes; $37.000; 10 meses</t>
    </r>
  </si>
  <si>
    <r>
      <rPr>
        <b/>
        <sz val="10"/>
        <color theme="1"/>
        <rFont val="Arial"/>
        <family val="2"/>
      </rPr>
      <t xml:space="preserve">Coordinador del proyecto:
</t>
    </r>
    <r>
      <rPr>
        <sz val="10"/>
        <color theme="1"/>
        <rFont val="Arial"/>
        <family val="2"/>
      </rPr>
      <t>$3.000.000; 12 meses</t>
    </r>
  </si>
  <si>
    <t>Sistematización de evaluación cuantitativa</t>
  </si>
  <si>
    <t>Material de trabajo x 20 carillas</t>
  </si>
  <si>
    <t>Evaluación externa</t>
  </si>
  <si>
    <t>Encuentro de docentes</t>
  </si>
  <si>
    <t>Entrenador de entrenadores</t>
  </si>
  <si>
    <t>Administración, cargos bancarios, contabilidad, auditoría e impuestos</t>
  </si>
  <si>
    <t>Imprevistos</t>
  </si>
  <si>
    <t>SUBTOTAL DE PERSONAL Y OTROS GASTOS</t>
  </si>
  <si>
    <t>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</si>
</sst>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_-[$USD]\ * #,##0_-;\-[$USD]\ * #,##0_-;_-[$USD]\ * &quot;-&quot;??_-;_-@_-"/>
    <numFmt numFmtId="166" formatCode="#,##0_ ;\-#,##0\ "/>
    <numFmt numFmtId="167" formatCode="_-[$USD]\ * #,##0_-;\-[$USD]\ * #,##0_-;_-[$USD]\ 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 tint="0.499984740745262"/>
      <name val="Arial"/>
      <family val="2"/>
    </font>
    <font>
      <b/>
      <sz val="10"/>
      <color theme="1" tint="0.499984740745262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164" fontId="5" fillId="0" borderId="0" xfId="1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5" fillId="0" borderId="2" xfId="0" applyFont="1" applyBorder="1" applyAlignment="1">
      <alignment vertical="center"/>
    </xf>
    <xf numFmtId="164" fontId="5" fillId="0" borderId="2" xfId="2" applyNumberFormat="1" applyFont="1" applyFill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5" fontId="5" fillId="0" borderId="2" xfId="0" applyNumberFormat="1" applyFont="1" applyBorder="1" applyAlignment="1">
      <alignment vertical="center"/>
    </xf>
    <xf numFmtId="165" fontId="7" fillId="0" borderId="0" xfId="0" applyNumberFormat="1" applyFont="1" applyAlignment="1">
      <alignment vertical="center"/>
    </xf>
    <xf numFmtId="164" fontId="10" fillId="0" borderId="0" xfId="2" applyNumberFormat="1" applyFont="1" applyFill="1" applyBorder="1" applyAlignment="1">
      <alignment vertical="center"/>
    </xf>
    <xf numFmtId="164" fontId="7" fillId="0" borderId="0" xfId="2" applyNumberFormat="1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164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6" fontId="3" fillId="0" borderId="4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3" fillId="0" borderId="8" xfId="0" applyNumberFormat="1" applyFont="1" applyBorder="1" applyAlignment="1">
      <alignment horizontal="center" vertical="center"/>
    </xf>
    <xf numFmtId="164" fontId="2" fillId="0" borderId="10" xfId="2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167" fontId="2" fillId="2" borderId="1" xfId="0" applyNumberFormat="1" applyFont="1" applyFill="1" applyBorder="1" applyAlignment="1">
      <alignment vertical="center"/>
    </xf>
    <xf numFmtId="14" fontId="2" fillId="0" borderId="0" xfId="0" applyNumberFormat="1" applyFont="1" applyAlignment="1">
      <alignment horizontal="center" vertical="center"/>
    </xf>
    <xf numFmtId="164" fontId="2" fillId="2" borderId="7" xfId="2" applyNumberFormat="1" applyFont="1" applyFill="1" applyBorder="1" applyAlignment="1">
      <alignment vertical="center"/>
    </xf>
    <xf numFmtId="167" fontId="2" fillId="2" borderId="7" xfId="0" applyNumberFormat="1" applyFont="1" applyFill="1" applyBorder="1" applyAlignment="1">
      <alignment vertical="center"/>
    </xf>
    <xf numFmtId="0" fontId="7" fillId="2" borderId="0" xfId="0" applyFont="1" applyFill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4" fontId="7" fillId="0" borderId="1" xfId="2" applyNumberFormat="1" applyFont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3">
    <cellStyle name="Moneda" xfId="2" builtinId="4"/>
    <cellStyle name="Moned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view="pageBreakPreview" zoomScaleNormal="100" zoomScaleSheetLayoutView="100" workbookViewId="0">
      <selection activeCell="B6" sqref="B6"/>
    </sheetView>
  </sheetViews>
  <sheetFormatPr baseColWidth="10" defaultRowHeight="15.6" customHeight="1" x14ac:dyDescent="0.3"/>
  <cols>
    <col min="1" max="1" width="86.21875" style="1" customWidth="1"/>
    <col min="2" max="2" width="15.88671875" style="1" customWidth="1"/>
    <col min="3" max="3" width="14.6640625" style="11" customWidth="1"/>
    <col min="4" max="5" width="11.44140625" style="11"/>
    <col min="6" max="16384" width="11.5546875" style="1"/>
  </cols>
  <sheetData>
    <row r="1" spans="1:5" ht="15.6" customHeight="1" x14ac:dyDescent="0.3">
      <c r="A1" s="37" t="s">
        <v>36</v>
      </c>
      <c r="B1" s="23" t="s">
        <v>38</v>
      </c>
      <c r="C1" s="24" t="s">
        <v>41</v>
      </c>
    </row>
    <row r="2" spans="1:5" ht="15.6" customHeight="1" thickBot="1" x14ac:dyDescent="0.35">
      <c r="A2" s="38"/>
      <c r="B2" s="25">
        <v>1</v>
      </c>
      <c r="C2" s="27">
        <v>46252</v>
      </c>
    </row>
    <row r="4" spans="1:5" ht="15.6" customHeight="1" thickBot="1" x14ac:dyDescent="0.35"/>
    <row r="5" spans="1:5" ht="15.6" customHeight="1" thickBot="1" x14ac:dyDescent="0.35">
      <c r="B5" s="29" t="s">
        <v>37</v>
      </c>
      <c r="C5" s="28">
        <v>3100</v>
      </c>
    </row>
    <row r="8" spans="1:5" s="2" customFormat="1" ht="15.6" customHeight="1" x14ac:dyDescent="0.3">
      <c r="A8" s="36" t="s">
        <v>16</v>
      </c>
      <c r="B8" s="36"/>
      <c r="C8" s="36"/>
      <c r="D8" s="12"/>
      <c r="E8" s="12"/>
    </row>
    <row r="9" spans="1:5" s="2" customFormat="1" ht="15.6" customHeight="1" x14ac:dyDescent="0.3">
      <c r="A9" s="2" t="s">
        <v>12</v>
      </c>
      <c r="B9" s="3">
        <f>85*37000*10</f>
        <v>31450000</v>
      </c>
      <c r="C9" s="13">
        <f>+B9/$C$5</f>
        <v>10145.161290322581</v>
      </c>
      <c r="D9" s="12"/>
      <c r="E9" s="12"/>
    </row>
    <row r="10" spans="1:5" s="2" customFormat="1" ht="15.6" customHeight="1" x14ac:dyDescent="0.3">
      <c r="A10" s="4" t="s">
        <v>13</v>
      </c>
      <c r="B10" s="5">
        <f>8*120000*4</f>
        <v>3840000</v>
      </c>
      <c r="C10" s="13">
        <f>+B10/$C$5</f>
        <v>1238.7096774193549</v>
      </c>
      <c r="D10" s="12"/>
      <c r="E10" s="12"/>
    </row>
    <row r="11" spans="1:5" s="2" customFormat="1" ht="15.6" customHeight="1" x14ac:dyDescent="0.3">
      <c r="A11" s="4" t="s">
        <v>14</v>
      </c>
      <c r="B11" s="6">
        <f>150000*5</f>
        <v>750000</v>
      </c>
      <c r="C11" s="13">
        <f>+B11/$C$5</f>
        <v>241.93548387096774</v>
      </c>
      <c r="D11" s="12"/>
      <c r="E11" s="12"/>
    </row>
    <row r="12" spans="1:5" s="2" customFormat="1" ht="15.6" customHeight="1" x14ac:dyDescent="0.3">
      <c r="A12" s="2" t="s">
        <v>15</v>
      </c>
      <c r="B12" s="6">
        <f>255000*4</f>
        <v>1020000</v>
      </c>
      <c r="C12" s="13">
        <f>+B12/$C$5</f>
        <v>329.03225806451616</v>
      </c>
      <c r="D12" s="12"/>
      <c r="E12" s="12"/>
    </row>
    <row r="13" spans="1:5" s="2" customFormat="1" ht="15.6" customHeight="1" thickBot="1" x14ac:dyDescent="0.35">
      <c r="A13" s="9" t="s">
        <v>21</v>
      </c>
      <c r="B13" s="10">
        <f>700000*10</f>
        <v>7000000</v>
      </c>
      <c r="C13" s="14">
        <f>+B13/$C$5</f>
        <v>2258.0645161290322</v>
      </c>
      <c r="D13" s="12"/>
      <c r="E13" s="12"/>
    </row>
    <row r="14" spans="1:5" s="2" customFormat="1" ht="15.6" customHeight="1" thickTop="1" x14ac:dyDescent="0.3">
      <c r="A14" s="7" t="s">
        <v>0</v>
      </c>
      <c r="B14" s="8">
        <f>SUM(B9:B13)</f>
        <v>44060000</v>
      </c>
      <c r="C14" s="15">
        <f>SUM(C9:C13)</f>
        <v>14212.903225806453</v>
      </c>
      <c r="D14" s="12"/>
      <c r="E14" s="12"/>
    </row>
    <row r="15" spans="1:5" s="2" customFormat="1" ht="15.6" customHeight="1" x14ac:dyDescent="0.3">
      <c r="C15" s="12"/>
      <c r="D15" s="12"/>
      <c r="E15" s="12"/>
    </row>
    <row r="16" spans="1:5" s="2" customFormat="1" ht="15.6" customHeight="1" x14ac:dyDescent="0.3">
      <c r="A16" s="36" t="s">
        <v>17</v>
      </c>
      <c r="B16" s="36"/>
      <c r="C16" s="36"/>
      <c r="D16" s="12"/>
      <c r="E16" s="12"/>
    </row>
    <row r="17" spans="1:5" s="2" customFormat="1" ht="15.6" customHeight="1" x14ac:dyDescent="0.3">
      <c r="A17" s="2" t="s">
        <v>18</v>
      </c>
      <c r="B17" s="3">
        <f>15*37000*10</f>
        <v>5550000</v>
      </c>
      <c r="C17" s="13">
        <f>+B17/$C$5</f>
        <v>1790.3225806451612</v>
      </c>
      <c r="D17" s="12"/>
      <c r="E17" s="12"/>
    </row>
    <row r="18" spans="1:5" s="2" customFormat="1" ht="15.6" customHeight="1" x14ac:dyDescent="0.3">
      <c r="A18" s="2" t="s">
        <v>19</v>
      </c>
      <c r="B18" s="5">
        <f>1*120000*4</f>
        <v>480000</v>
      </c>
      <c r="C18" s="13">
        <f>+B18/$C$5</f>
        <v>154.83870967741936</v>
      </c>
      <c r="D18" s="12"/>
      <c r="E18" s="12"/>
    </row>
    <row r="19" spans="1:5" s="2" customFormat="1" ht="15.6" customHeight="1" x14ac:dyDescent="0.3">
      <c r="A19" s="2" t="s">
        <v>20</v>
      </c>
      <c r="B19" s="6">
        <f>180000*5</f>
        <v>900000</v>
      </c>
      <c r="C19" s="13">
        <f>+B19/$C$5</f>
        <v>290.32258064516128</v>
      </c>
      <c r="D19" s="12"/>
      <c r="E19" s="12"/>
    </row>
    <row r="20" spans="1:5" s="2" customFormat="1" ht="15.6" customHeight="1" x14ac:dyDescent="0.3">
      <c r="A20" s="2" t="s">
        <v>15</v>
      </c>
      <c r="B20" s="6">
        <f>255000*4</f>
        <v>1020000</v>
      </c>
      <c r="C20" s="13">
        <f>+B20/$C$5</f>
        <v>329.03225806451616</v>
      </c>
      <c r="D20" s="12"/>
      <c r="E20" s="12"/>
    </row>
    <row r="21" spans="1:5" s="2" customFormat="1" ht="15.6" customHeight="1" thickBot="1" x14ac:dyDescent="0.35">
      <c r="A21" s="9" t="s">
        <v>22</v>
      </c>
      <c r="B21" s="10">
        <f>700000*10</f>
        <v>7000000</v>
      </c>
      <c r="C21" s="14">
        <f>+B21/$C$5</f>
        <v>2258.0645161290322</v>
      </c>
      <c r="D21" s="12"/>
      <c r="E21" s="12"/>
    </row>
    <row r="22" spans="1:5" s="2" customFormat="1" ht="15.6" customHeight="1" thickTop="1" x14ac:dyDescent="0.3">
      <c r="A22" s="7" t="s">
        <v>0</v>
      </c>
      <c r="B22" s="8">
        <f>SUM(B17:B21)</f>
        <v>14950000</v>
      </c>
      <c r="C22" s="15">
        <f>SUM(C17:C21)</f>
        <v>4822.5806451612898</v>
      </c>
      <c r="D22" s="12"/>
      <c r="E22" s="12"/>
    </row>
    <row r="23" spans="1:5" s="2" customFormat="1" ht="15.6" customHeight="1" x14ac:dyDescent="0.3">
      <c r="C23" s="12"/>
      <c r="D23" s="12"/>
      <c r="E23" s="12"/>
    </row>
    <row r="24" spans="1:5" s="2" customFormat="1" ht="15.6" customHeight="1" x14ac:dyDescent="0.3">
      <c r="A24" s="36" t="s">
        <v>23</v>
      </c>
      <c r="B24" s="36"/>
      <c r="C24" s="36"/>
      <c r="D24" s="12"/>
      <c r="E24" s="12"/>
    </row>
    <row r="25" spans="1:5" s="2" customFormat="1" ht="15.6" customHeight="1" x14ac:dyDescent="0.3">
      <c r="A25" s="2" t="s">
        <v>24</v>
      </c>
      <c r="B25" s="3">
        <f>30*37000*10</f>
        <v>11100000</v>
      </c>
      <c r="C25" s="13">
        <f>+B25/$C$5</f>
        <v>3580.6451612903224</v>
      </c>
      <c r="D25" s="12"/>
      <c r="E25" s="12"/>
    </row>
    <row r="26" spans="1:5" s="2" customFormat="1" ht="15.6" customHeight="1" x14ac:dyDescent="0.3">
      <c r="A26" s="4" t="s">
        <v>25</v>
      </c>
      <c r="B26" s="5">
        <f>2*120000*4</f>
        <v>960000</v>
      </c>
      <c r="C26" s="13">
        <f>+B26/$C$5</f>
        <v>309.67741935483872</v>
      </c>
      <c r="D26" s="12"/>
      <c r="E26" s="12"/>
    </row>
    <row r="27" spans="1:5" s="2" customFormat="1" ht="15.6" customHeight="1" x14ac:dyDescent="0.3">
      <c r="A27" s="2" t="s">
        <v>14</v>
      </c>
      <c r="B27" s="6">
        <f>150000*5</f>
        <v>750000</v>
      </c>
      <c r="C27" s="13">
        <f>+B27/$C$5</f>
        <v>241.93548387096774</v>
      </c>
      <c r="D27" s="12"/>
      <c r="E27" s="12"/>
    </row>
    <row r="28" spans="1:5" s="2" customFormat="1" ht="15.6" customHeight="1" x14ac:dyDescent="0.3">
      <c r="A28" s="2" t="s">
        <v>15</v>
      </c>
      <c r="B28" s="6">
        <f>255000*4</f>
        <v>1020000</v>
      </c>
      <c r="C28" s="13">
        <f>+B28/$C$5</f>
        <v>329.03225806451616</v>
      </c>
      <c r="D28" s="12"/>
      <c r="E28" s="12"/>
    </row>
    <row r="29" spans="1:5" s="2" customFormat="1" ht="15.6" customHeight="1" thickBot="1" x14ac:dyDescent="0.35">
      <c r="A29" s="9" t="s">
        <v>26</v>
      </c>
      <c r="B29" s="10">
        <f>700000*10</f>
        <v>7000000</v>
      </c>
      <c r="C29" s="14">
        <f>+B29/$C$5</f>
        <v>2258.0645161290322</v>
      </c>
      <c r="D29" s="12"/>
      <c r="E29" s="12"/>
    </row>
    <row r="30" spans="1:5" s="2" customFormat="1" ht="15.6" customHeight="1" thickTop="1" x14ac:dyDescent="0.3">
      <c r="A30" s="7" t="s">
        <v>0</v>
      </c>
      <c r="B30" s="8">
        <f>SUM(B25:B29)</f>
        <v>20830000</v>
      </c>
      <c r="C30" s="15">
        <f>SUM(C25:C29)</f>
        <v>6719.3548387096771</v>
      </c>
      <c r="D30" s="12"/>
      <c r="E30" s="12"/>
    </row>
    <row r="31" spans="1:5" s="2" customFormat="1" ht="15.6" customHeight="1" x14ac:dyDescent="0.3">
      <c r="C31" s="12"/>
      <c r="D31" s="12"/>
      <c r="E31" s="12"/>
    </row>
    <row r="32" spans="1:5" s="2" customFormat="1" ht="15.6" customHeight="1" x14ac:dyDescent="0.3">
      <c r="A32" s="36" t="s">
        <v>27</v>
      </c>
      <c r="B32" s="36"/>
      <c r="C32" s="36"/>
      <c r="D32" s="12"/>
      <c r="E32" s="12"/>
    </row>
    <row r="33" spans="1:5" s="2" customFormat="1" ht="15.6" customHeight="1" x14ac:dyDescent="0.3">
      <c r="A33" s="2" t="s">
        <v>24</v>
      </c>
      <c r="B33" s="3">
        <f>30*37000*10</f>
        <v>11100000</v>
      </c>
      <c r="C33" s="13">
        <f>+B33/$C$5</f>
        <v>3580.6451612903224</v>
      </c>
      <c r="D33" s="12"/>
      <c r="E33" s="12"/>
    </row>
    <row r="34" spans="1:5" s="2" customFormat="1" ht="15.6" customHeight="1" x14ac:dyDescent="0.3">
      <c r="A34" s="4" t="s">
        <v>25</v>
      </c>
      <c r="B34" s="5">
        <f>2*120000*4</f>
        <v>960000</v>
      </c>
      <c r="C34" s="13">
        <f>+B34/$C$5</f>
        <v>309.67741935483872</v>
      </c>
      <c r="D34" s="12"/>
      <c r="E34" s="12"/>
    </row>
    <row r="35" spans="1:5" s="2" customFormat="1" ht="15.6" customHeight="1" x14ac:dyDescent="0.3">
      <c r="A35" s="2" t="s">
        <v>14</v>
      </c>
      <c r="B35" s="6">
        <f>150000*5</f>
        <v>750000</v>
      </c>
      <c r="C35" s="13">
        <f>+B35/$C$5</f>
        <v>241.93548387096774</v>
      </c>
      <c r="D35" s="12"/>
      <c r="E35" s="12"/>
    </row>
    <row r="36" spans="1:5" s="2" customFormat="1" ht="15.6" customHeight="1" x14ac:dyDescent="0.3">
      <c r="A36" s="2" t="s">
        <v>15</v>
      </c>
      <c r="B36" s="6">
        <f>255000*4</f>
        <v>1020000</v>
      </c>
      <c r="C36" s="13">
        <f>+B36/$C$5</f>
        <v>329.03225806451616</v>
      </c>
      <c r="D36" s="12"/>
      <c r="E36" s="12"/>
    </row>
    <row r="37" spans="1:5" s="2" customFormat="1" ht="15.6" customHeight="1" thickBot="1" x14ac:dyDescent="0.35">
      <c r="A37" s="9" t="s">
        <v>28</v>
      </c>
      <c r="B37" s="10">
        <f>700000*10</f>
        <v>7000000</v>
      </c>
      <c r="C37" s="14">
        <f>+B37/$C$5</f>
        <v>2258.0645161290322</v>
      </c>
      <c r="D37" s="12"/>
      <c r="E37" s="12"/>
    </row>
    <row r="38" spans="1:5" s="2" customFormat="1" ht="15.6" customHeight="1" thickTop="1" x14ac:dyDescent="0.3">
      <c r="A38" s="7" t="s">
        <v>0</v>
      </c>
      <c r="B38" s="8">
        <f>SUM(B33:B37)</f>
        <v>20830000</v>
      </c>
      <c r="C38" s="15">
        <f>SUM(C33:C37)</f>
        <v>6719.3548387096771</v>
      </c>
      <c r="D38" s="12"/>
      <c r="E38" s="12"/>
    </row>
    <row r="39" spans="1:5" s="2" customFormat="1" ht="15.6" customHeight="1" x14ac:dyDescent="0.3">
      <c r="C39" s="12"/>
      <c r="D39" s="12"/>
      <c r="E39" s="12"/>
    </row>
    <row r="40" spans="1:5" s="2" customFormat="1" ht="15.6" customHeight="1" x14ac:dyDescent="0.3">
      <c r="A40" s="36" t="s">
        <v>39</v>
      </c>
      <c r="B40" s="36"/>
      <c r="C40" s="36"/>
      <c r="D40" s="12"/>
      <c r="E40" s="12"/>
    </row>
    <row r="41" spans="1:5" s="2" customFormat="1" ht="15.6" customHeight="1" x14ac:dyDescent="0.3">
      <c r="A41" s="2" t="s">
        <v>40</v>
      </c>
      <c r="B41" s="3">
        <f>15*37000*10</f>
        <v>5550000</v>
      </c>
      <c r="C41" s="13">
        <f>+B41/$C$5</f>
        <v>1790.3225806451612</v>
      </c>
      <c r="D41" s="12"/>
      <c r="E41" s="12"/>
    </row>
    <row r="42" spans="1:5" s="2" customFormat="1" ht="15.6" customHeight="1" x14ac:dyDescent="0.3">
      <c r="A42" s="2" t="s">
        <v>19</v>
      </c>
      <c r="B42" s="5">
        <f>1*120000*4</f>
        <v>480000</v>
      </c>
      <c r="C42" s="13">
        <f>+B42/$C$5</f>
        <v>154.83870967741936</v>
      </c>
      <c r="D42" s="12"/>
      <c r="E42" s="12"/>
    </row>
    <row r="43" spans="1:5" s="2" customFormat="1" ht="15.6" customHeight="1" x14ac:dyDescent="0.3">
      <c r="A43" s="2" t="s">
        <v>14</v>
      </c>
      <c r="B43" s="6">
        <f>150000*5</f>
        <v>750000</v>
      </c>
      <c r="C43" s="13">
        <f>+B43/$C$5</f>
        <v>241.93548387096774</v>
      </c>
      <c r="D43" s="12"/>
      <c r="E43" s="12"/>
    </row>
    <row r="44" spans="1:5" s="2" customFormat="1" ht="15.6" customHeight="1" x14ac:dyDescent="0.3">
      <c r="A44" s="2" t="s">
        <v>15</v>
      </c>
      <c r="B44" s="6">
        <f>255000*4</f>
        <v>1020000</v>
      </c>
      <c r="C44" s="13">
        <f>+B44/$C$5</f>
        <v>329.03225806451616</v>
      </c>
      <c r="D44" s="12"/>
      <c r="E44" s="12"/>
    </row>
    <row r="45" spans="1:5" s="2" customFormat="1" ht="15.6" customHeight="1" thickBot="1" x14ac:dyDescent="0.35">
      <c r="A45" s="9" t="s">
        <v>32</v>
      </c>
      <c r="B45" s="10">
        <f>700000*10</f>
        <v>7000000</v>
      </c>
      <c r="C45" s="14">
        <f>+B45/$C$5</f>
        <v>2258.0645161290322</v>
      </c>
      <c r="D45" s="12"/>
      <c r="E45" s="12"/>
    </row>
    <row r="46" spans="1:5" s="2" customFormat="1" ht="15.6" customHeight="1" thickTop="1" x14ac:dyDescent="0.3">
      <c r="A46" s="22" t="s">
        <v>0</v>
      </c>
      <c r="B46" s="8">
        <f>SUM(B41:B45)</f>
        <v>14800000</v>
      </c>
      <c r="C46" s="15">
        <f>SUM(C41:C45)</f>
        <v>4774.1935483870966</v>
      </c>
      <c r="D46" s="12"/>
      <c r="E46" s="12"/>
    </row>
    <row r="47" spans="1:5" s="2" customFormat="1" ht="15.6" customHeight="1" x14ac:dyDescent="0.3">
      <c r="C47" s="12"/>
      <c r="D47" s="12"/>
      <c r="E47" s="12"/>
    </row>
    <row r="48" spans="1:5" s="2" customFormat="1" ht="15.6" customHeight="1" x14ac:dyDescent="0.3">
      <c r="A48" s="36" t="s">
        <v>29</v>
      </c>
      <c r="B48" s="36"/>
      <c r="C48" s="36"/>
      <c r="D48" s="12"/>
      <c r="E48" s="12"/>
    </row>
    <row r="49" spans="1:5" s="2" customFormat="1" ht="15.6" customHeight="1" x14ac:dyDescent="0.3">
      <c r="A49" s="2" t="s">
        <v>30</v>
      </c>
      <c r="B49" s="3">
        <f>25*37000*10</f>
        <v>9250000</v>
      </c>
      <c r="C49" s="13">
        <f>+B49/$C$5</f>
        <v>2983.8709677419356</v>
      </c>
      <c r="D49" s="12"/>
      <c r="E49" s="12"/>
    </row>
    <row r="50" spans="1:5" s="2" customFormat="1" ht="15.6" customHeight="1" x14ac:dyDescent="0.3">
      <c r="A50" s="2" t="s">
        <v>19</v>
      </c>
      <c r="B50" s="5">
        <f>1*120000*4</f>
        <v>480000</v>
      </c>
      <c r="C50" s="13">
        <f>+B50/$C$5</f>
        <v>154.83870967741936</v>
      </c>
      <c r="D50" s="12"/>
      <c r="E50" s="12"/>
    </row>
    <row r="51" spans="1:5" s="2" customFormat="1" ht="15.6" customHeight="1" x14ac:dyDescent="0.3">
      <c r="A51" s="2" t="s">
        <v>14</v>
      </c>
      <c r="B51" s="6">
        <f>150000*5</f>
        <v>750000</v>
      </c>
      <c r="C51" s="13">
        <f>+B51/$C$5</f>
        <v>241.93548387096774</v>
      </c>
      <c r="D51" s="12"/>
      <c r="E51" s="12"/>
    </row>
    <row r="52" spans="1:5" s="2" customFormat="1" ht="15.6" customHeight="1" x14ac:dyDescent="0.3">
      <c r="A52" s="2" t="s">
        <v>15</v>
      </c>
      <c r="B52" s="6">
        <f>255000*4</f>
        <v>1020000</v>
      </c>
      <c r="C52" s="13">
        <f>+B52/$C$5</f>
        <v>329.03225806451616</v>
      </c>
      <c r="D52" s="12"/>
      <c r="E52" s="12"/>
    </row>
    <row r="53" spans="1:5" s="2" customFormat="1" ht="15.6" customHeight="1" thickBot="1" x14ac:dyDescent="0.35">
      <c r="A53" s="9" t="s">
        <v>31</v>
      </c>
      <c r="B53" s="10">
        <f>700000*10</f>
        <v>7000000</v>
      </c>
      <c r="C53" s="14">
        <f>+B53/$C$5</f>
        <v>2258.0645161290322</v>
      </c>
      <c r="D53" s="12"/>
      <c r="E53" s="12"/>
    </row>
    <row r="54" spans="1:5" s="2" customFormat="1" ht="15.6" customHeight="1" thickTop="1" x14ac:dyDescent="0.3">
      <c r="A54" s="7" t="s">
        <v>0</v>
      </c>
      <c r="B54" s="8">
        <f>SUM(B49:B53)</f>
        <v>18500000</v>
      </c>
      <c r="C54" s="15">
        <f>SUM(C49:C53)</f>
        <v>5967.7419354838712</v>
      </c>
      <c r="D54" s="12"/>
      <c r="E54" s="12"/>
    </row>
    <row r="55" spans="1:5" s="2" customFormat="1" ht="15.6" customHeight="1" x14ac:dyDescent="0.3">
      <c r="B55" s="6"/>
      <c r="C55" s="12"/>
      <c r="D55" s="12"/>
      <c r="E55" s="12"/>
    </row>
    <row r="56" spans="1:5" s="2" customFormat="1" ht="15.6" customHeight="1" x14ac:dyDescent="0.3">
      <c r="A56" s="36" t="s">
        <v>7</v>
      </c>
      <c r="B56" s="36"/>
      <c r="C56" s="36"/>
      <c r="D56" s="12"/>
      <c r="E56" s="12"/>
    </row>
    <row r="57" spans="1:5" s="2" customFormat="1" ht="15.6" customHeight="1" x14ac:dyDescent="0.3">
      <c r="A57" s="2" t="s">
        <v>30</v>
      </c>
      <c r="B57" s="3">
        <f>25*37000*10</f>
        <v>9250000</v>
      </c>
      <c r="C57" s="13">
        <f>+B57/$C$5</f>
        <v>2983.8709677419356</v>
      </c>
      <c r="D57" s="12"/>
      <c r="E57" s="12"/>
    </row>
    <row r="58" spans="1:5" s="2" customFormat="1" ht="15.6" customHeight="1" x14ac:dyDescent="0.3">
      <c r="A58" s="2" t="s">
        <v>19</v>
      </c>
      <c r="B58" s="5">
        <f>1*120000*4</f>
        <v>480000</v>
      </c>
      <c r="C58" s="13">
        <f>+B58/$C$5</f>
        <v>154.83870967741936</v>
      </c>
      <c r="D58" s="12"/>
      <c r="E58" s="12"/>
    </row>
    <row r="59" spans="1:5" s="2" customFormat="1" ht="15.6" customHeight="1" x14ac:dyDescent="0.3">
      <c r="A59" s="2" t="s">
        <v>14</v>
      </c>
      <c r="B59" s="6">
        <f>150000*5</f>
        <v>750000</v>
      </c>
      <c r="C59" s="13">
        <f>+B59/$C$5</f>
        <v>241.93548387096774</v>
      </c>
      <c r="D59" s="12"/>
      <c r="E59" s="12"/>
    </row>
    <row r="60" spans="1:5" s="2" customFormat="1" ht="15.6" customHeight="1" x14ac:dyDescent="0.3">
      <c r="A60" s="2" t="s">
        <v>15</v>
      </c>
      <c r="B60" s="6">
        <f>255000*4</f>
        <v>1020000</v>
      </c>
      <c r="C60" s="13">
        <f>+B60/$C$5</f>
        <v>329.03225806451616</v>
      </c>
      <c r="D60" s="12"/>
      <c r="E60" s="12"/>
    </row>
    <row r="61" spans="1:5" s="2" customFormat="1" ht="15.6" customHeight="1" thickBot="1" x14ac:dyDescent="0.35">
      <c r="A61" s="9" t="s">
        <v>31</v>
      </c>
      <c r="B61" s="10">
        <f>700000*10</f>
        <v>7000000</v>
      </c>
      <c r="C61" s="14">
        <f>+B61/$C$5</f>
        <v>2258.0645161290322</v>
      </c>
      <c r="D61" s="12"/>
      <c r="E61" s="12"/>
    </row>
    <row r="62" spans="1:5" s="2" customFormat="1" ht="15.6" customHeight="1" thickTop="1" x14ac:dyDescent="0.3">
      <c r="A62" s="7" t="s">
        <v>0</v>
      </c>
      <c r="B62" s="8">
        <f>SUM(B57:B61)</f>
        <v>18500000</v>
      </c>
      <c r="C62" s="15">
        <f>SUM(C57:C61)</f>
        <v>5967.7419354838712</v>
      </c>
      <c r="D62" s="12"/>
      <c r="E62" s="12"/>
    </row>
    <row r="63" spans="1:5" s="2" customFormat="1" ht="15.6" customHeight="1" x14ac:dyDescent="0.3">
      <c r="A63" s="7"/>
      <c r="B63" s="8"/>
      <c r="C63" s="12"/>
      <c r="D63" s="12"/>
      <c r="E63" s="12"/>
    </row>
    <row r="64" spans="1:5" s="2" customFormat="1" ht="15.6" customHeight="1" x14ac:dyDescent="0.3">
      <c r="A64" s="36" t="s">
        <v>3</v>
      </c>
      <c r="B64" s="36"/>
      <c r="C64" s="36"/>
      <c r="D64" s="12"/>
      <c r="E64" s="12"/>
    </row>
    <row r="65" spans="1:5" s="2" customFormat="1" ht="15.6" customHeight="1" x14ac:dyDescent="0.3">
      <c r="A65" s="2" t="s">
        <v>5</v>
      </c>
      <c r="B65" s="16">
        <v>7000000</v>
      </c>
      <c r="C65" s="13">
        <f t="shared" ref="C65:C73" si="0">+B65/$C$5</f>
        <v>2258.0645161290322</v>
      </c>
      <c r="D65" s="12"/>
      <c r="E65" s="12"/>
    </row>
    <row r="66" spans="1:5" s="2" customFormat="1" ht="15.6" customHeight="1" x14ac:dyDescent="0.3">
      <c r="A66" s="2" t="s">
        <v>1</v>
      </c>
      <c r="B66" s="6">
        <v>650000</v>
      </c>
      <c r="C66" s="13">
        <f t="shared" si="0"/>
        <v>209.67741935483872</v>
      </c>
      <c r="D66" s="12"/>
      <c r="E66" s="12"/>
    </row>
    <row r="67" spans="1:5" s="2" customFormat="1" ht="15.6" customHeight="1" x14ac:dyDescent="0.3">
      <c r="A67" s="2" t="s">
        <v>33</v>
      </c>
      <c r="B67" s="6">
        <f>37000*32*10</f>
        <v>11840000</v>
      </c>
      <c r="C67" s="13">
        <f t="shared" si="0"/>
        <v>3819.3548387096776</v>
      </c>
      <c r="D67" s="12"/>
      <c r="E67" s="12"/>
    </row>
    <row r="68" spans="1:5" s="2" customFormat="1" ht="15.6" customHeight="1" x14ac:dyDescent="0.3">
      <c r="A68" s="2" t="s">
        <v>34</v>
      </c>
      <c r="B68" s="6">
        <f>3000000*12</f>
        <v>36000000</v>
      </c>
      <c r="C68" s="13">
        <f t="shared" si="0"/>
        <v>11612.903225806451</v>
      </c>
      <c r="D68" s="12"/>
      <c r="E68" s="12"/>
    </row>
    <row r="69" spans="1:5" s="2" customFormat="1" ht="15.6" customHeight="1" x14ac:dyDescent="0.3">
      <c r="A69" s="2" t="s">
        <v>4</v>
      </c>
      <c r="B69" s="16">
        <v>13000000</v>
      </c>
      <c r="C69" s="13">
        <f t="shared" si="0"/>
        <v>4193.5483870967746</v>
      </c>
      <c r="D69" s="12"/>
      <c r="E69" s="12"/>
    </row>
    <row r="70" spans="1:5" s="2" customFormat="1" ht="15.6" customHeight="1" x14ac:dyDescent="0.3">
      <c r="A70" s="2" t="s">
        <v>6</v>
      </c>
      <c r="B70" s="6">
        <v>8000000</v>
      </c>
      <c r="C70" s="13">
        <f t="shared" si="0"/>
        <v>2580.6451612903224</v>
      </c>
      <c r="D70" s="12"/>
      <c r="E70" s="12"/>
    </row>
    <row r="71" spans="1:5" s="2" customFormat="1" ht="15.6" customHeight="1" x14ac:dyDescent="0.3">
      <c r="A71" s="2" t="s">
        <v>35</v>
      </c>
      <c r="B71" s="6">
        <v>4000000</v>
      </c>
      <c r="C71" s="13">
        <f t="shared" si="0"/>
        <v>1290.3225806451612</v>
      </c>
      <c r="D71" s="12"/>
      <c r="E71" s="12"/>
    </row>
    <row r="72" spans="1:5" s="2" customFormat="1" ht="15.6" customHeight="1" x14ac:dyDescent="0.3">
      <c r="A72" s="2" t="s">
        <v>8</v>
      </c>
      <c r="B72" s="6">
        <v>16000000</v>
      </c>
      <c r="C72" s="13">
        <f t="shared" si="0"/>
        <v>5161.2903225806449</v>
      </c>
      <c r="D72" s="12"/>
      <c r="E72" s="12"/>
    </row>
    <row r="73" spans="1:5" s="2" customFormat="1" ht="15.6" customHeight="1" thickBot="1" x14ac:dyDescent="0.35">
      <c r="A73" s="9" t="s">
        <v>9</v>
      </c>
      <c r="B73" s="10">
        <v>18750000</v>
      </c>
      <c r="C73" s="14">
        <f t="shared" si="0"/>
        <v>6048.3870967741932</v>
      </c>
      <c r="D73" s="12"/>
      <c r="E73" s="12"/>
    </row>
    <row r="74" spans="1:5" s="2" customFormat="1" ht="15.6" customHeight="1" thickTop="1" x14ac:dyDescent="0.3">
      <c r="A74" s="2" t="s">
        <v>11</v>
      </c>
      <c r="B74" s="17">
        <f>SUM(B65:B73)</f>
        <v>115240000</v>
      </c>
      <c r="C74" s="15">
        <f>SUM(C65:C73)</f>
        <v>37174.193548387091</v>
      </c>
      <c r="D74" s="12"/>
      <c r="E74" s="12"/>
    </row>
    <row r="75" spans="1:5" s="2" customFormat="1" ht="15.6" customHeight="1" x14ac:dyDescent="0.3">
      <c r="C75" s="12"/>
      <c r="D75" s="12"/>
      <c r="E75" s="12"/>
    </row>
    <row r="76" spans="1:5" s="2" customFormat="1" ht="15.6" customHeight="1" x14ac:dyDescent="0.3">
      <c r="C76" s="12"/>
      <c r="D76" s="12"/>
    </row>
    <row r="77" spans="1:5" s="2" customFormat="1" ht="15.6" customHeight="1" x14ac:dyDescent="0.3">
      <c r="A77" s="18" t="s">
        <v>10</v>
      </c>
      <c r="B77" s="20">
        <f>+B14+B22+B30+B38+B46+B54+B62+B74</f>
        <v>267710000</v>
      </c>
      <c r="C77" s="21">
        <f>+C14+C22+C30+C38+C46+C54+C62+C74</f>
        <v>86358.06451612903</v>
      </c>
      <c r="D77" s="12"/>
      <c r="E77" s="12"/>
    </row>
    <row r="78" spans="1:5" s="2" customFormat="1" ht="15.6" customHeight="1" x14ac:dyDescent="0.3">
      <c r="A78" s="18"/>
      <c r="B78" s="19"/>
      <c r="C78" s="13"/>
      <c r="D78" s="12"/>
      <c r="E78" s="12"/>
    </row>
    <row r="79" spans="1:5" s="2" customFormat="1" ht="15.6" customHeight="1" x14ac:dyDescent="0.3">
      <c r="A79" s="2" t="s">
        <v>2</v>
      </c>
      <c r="C79" s="13">
        <v>9000</v>
      </c>
      <c r="D79" s="12"/>
      <c r="E79" s="12"/>
    </row>
  </sheetData>
  <mergeCells count="9">
    <mergeCell ref="A48:C48"/>
    <mergeCell ref="A56:C56"/>
    <mergeCell ref="A64:C64"/>
    <mergeCell ref="A1:A2"/>
    <mergeCell ref="A8:C8"/>
    <mergeCell ref="A16:C16"/>
    <mergeCell ref="A24:C24"/>
    <mergeCell ref="A32:C32"/>
    <mergeCell ref="A40:C40"/>
  </mergeCells>
  <pageMargins left="0.7" right="0.7" top="0.75" bottom="0.75" header="0.3" footer="0.3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8AEE4-09FC-4C40-A6A6-EF6200E2DE75}">
  <dimension ref="A1:E41"/>
  <sheetViews>
    <sheetView view="pageBreakPreview" topLeftCell="A24" zoomScaleNormal="100" zoomScaleSheetLayoutView="100" workbookViewId="0">
      <selection activeCell="E41" sqref="E41"/>
    </sheetView>
  </sheetViews>
  <sheetFormatPr baseColWidth="10" defaultRowHeight="13.8" x14ac:dyDescent="0.3"/>
  <cols>
    <col min="1" max="1" width="16.33203125" style="1" bestFit="1" customWidth="1"/>
    <col min="2" max="2" width="50.33203125" style="1" customWidth="1"/>
    <col min="3" max="3" width="13.6640625" style="1" bestFit="1" customWidth="1"/>
    <col min="4" max="4" width="15.77734375" style="1" customWidth="1"/>
    <col min="5" max="5" width="13.77734375" style="1" customWidth="1"/>
    <col min="6" max="16384" width="11.5546875" style="1"/>
  </cols>
  <sheetData>
    <row r="1" spans="1:5" x14ac:dyDescent="0.3">
      <c r="A1" s="26" t="s">
        <v>42</v>
      </c>
      <c r="D1" s="26" t="s">
        <v>71</v>
      </c>
      <c r="E1" s="33">
        <v>46252</v>
      </c>
    </row>
    <row r="4" spans="1:5" ht="27" customHeight="1" x14ac:dyDescent="0.3">
      <c r="A4" s="30" t="s">
        <v>43</v>
      </c>
      <c r="B4" s="30" t="s">
        <v>44</v>
      </c>
      <c r="C4" s="30" t="s">
        <v>45</v>
      </c>
      <c r="D4" s="30" t="s">
        <v>46</v>
      </c>
      <c r="E4" s="30" t="s">
        <v>47</v>
      </c>
    </row>
    <row r="5" spans="1:5" ht="15.6" customHeight="1" x14ac:dyDescent="0.3">
      <c r="A5" s="39" t="s">
        <v>48</v>
      </c>
      <c r="B5" s="40" t="s">
        <v>53</v>
      </c>
      <c r="C5" s="41" t="s">
        <v>49</v>
      </c>
      <c r="D5" s="42">
        <f>225*10*37000</f>
        <v>83250000</v>
      </c>
      <c r="E5" s="43">
        <f>+D5/3100</f>
        <v>26854.83870967742</v>
      </c>
    </row>
    <row r="6" spans="1:5" ht="15.6" customHeight="1" x14ac:dyDescent="0.3">
      <c r="A6" s="39"/>
      <c r="B6" s="40"/>
      <c r="C6" s="41"/>
      <c r="D6" s="42"/>
      <c r="E6" s="43"/>
    </row>
    <row r="7" spans="1:5" ht="15.6" customHeight="1" x14ac:dyDescent="0.3">
      <c r="A7" s="39"/>
      <c r="B7" s="40"/>
      <c r="C7" s="41"/>
      <c r="D7" s="42"/>
      <c r="E7" s="43"/>
    </row>
    <row r="8" spans="1:5" ht="15.6" customHeight="1" x14ac:dyDescent="0.3">
      <c r="A8" s="39" t="s">
        <v>48</v>
      </c>
      <c r="B8" s="40" t="s">
        <v>54</v>
      </c>
      <c r="C8" s="41" t="s">
        <v>50</v>
      </c>
      <c r="D8" s="42">
        <f>16*4*1.5*80000</f>
        <v>7680000</v>
      </c>
      <c r="E8" s="43">
        <f>+D8/3100</f>
        <v>2477.4193548387098</v>
      </c>
    </row>
    <row r="9" spans="1:5" ht="15.6" customHeight="1" x14ac:dyDescent="0.3">
      <c r="A9" s="39"/>
      <c r="B9" s="40"/>
      <c r="C9" s="41"/>
      <c r="D9" s="42"/>
      <c r="E9" s="43"/>
    </row>
    <row r="10" spans="1:5" ht="15.6" customHeight="1" x14ac:dyDescent="0.3">
      <c r="A10" s="39"/>
      <c r="B10" s="40"/>
      <c r="C10" s="41"/>
      <c r="D10" s="42"/>
      <c r="E10" s="43"/>
    </row>
    <row r="11" spans="1:5" ht="15.6" customHeight="1" x14ac:dyDescent="0.3">
      <c r="A11" s="39" t="s">
        <v>48</v>
      </c>
      <c r="B11" s="40" t="s">
        <v>55</v>
      </c>
      <c r="C11" s="41" t="s">
        <v>51</v>
      </c>
      <c r="D11" s="42">
        <f>(7*5*1.5*100000)+150000</f>
        <v>5400000</v>
      </c>
      <c r="E11" s="43">
        <f>+D11/3100</f>
        <v>1741.9354838709678</v>
      </c>
    </row>
    <row r="12" spans="1:5" ht="15.6" customHeight="1" x14ac:dyDescent="0.3">
      <c r="A12" s="39"/>
      <c r="B12" s="40"/>
      <c r="C12" s="41"/>
      <c r="D12" s="42"/>
      <c r="E12" s="43"/>
    </row>
    <row r="13" spans="1:5" ht="15.6" customHeight="1" x14ac:dyDescent="0.3">
      <c r="A13" s="39"/>
      <c r="B13" s="40"/>
      <c r="C13" s="41"/>
      <c r="D13" s="42"/>
      <c r="E13" s="43"/>
    </row>
    <row r="14" spans="1:5" ht="15.6" customHeight="1" x14ac:dyDescent="0.3">
      <c r="A14" s="39"/>
      <c r="B14" s="40"/>
      <c r="C14" s="41"/>
      <c r="D14" s="42"/>
      <c r="E14" s="43"/>
    </row>
    <row r="15" spans="1:5" ht="15.6" customHeight="1" x14ac:dyDescent="0.3">
      <c r="A15" s="39"/>
      <c r="B15" s="40"/>
      <c r="C15" s="41"/>
      <c r="D15" s="42"/>
      <c r="E15" s="43"/>
    </row>
    <row r="16" spans="1:5" ht="15.6" customHeight="1" x14ac:dyDescent="0.3">
      <c r="A16" s="39" t="s">
        <v>48</v>
      </c>
      <c r="B16" s="40" t="s">
        <v>56</v>
      </c>
      <c r="C16" s="41" t="s">
        <v>52</v>
      </c>
      <c r="D16" s="42">
        <f>7*4*1.5*170000</f>
        <v>7140000</v>
      </c>
      <c r="E16" s="43">
        <f>+D16/3100</f>
        <v>2303.2258064516127</v>
      </c>
    </row>
    <row r="17" spans="1:5" ht="15.6" customHeight="1" x14ac:dyDescent="0.3">
      <c r="A17" s="39"/>
      <c r="B17" s="40"/>
      <c r="C17" s="41"/>
      <c r="D17" s="42"/>
      <c r="E17" s="43"/>
    </row>
    <row r="18" spans="1:5" ht="27" customHeight="1" x14ac:dyDescent="0.3">
      <c r="A18" s="44" t="s">
        <v>57</v>
      </c>
      <c r="B18" s="44"/>
      <c r="C18" s="44"/>
      <c r="D18" s="31">
        <f>SUM(D5:D17)</f>
        <v>103470000</v>
      </c>
      <c r="E18" s="32">
        <f>SUM(E5:E17)</f>
        <v>33377.419354838712</v>
      </c>
    </row>
    <row r="19" spans="1:5" ht="15.6" customHeight="1" x14ac:dyDescent="0.3">
      <c r="A19" s="41" t="s">
        <v>60</v>
      </c>
      <c r="B19" s="40" t="s">
        <v>58</v>
      </c>
      <c r="C19" s="41" t="s">
        <v>59</v>
      </c>
      <c r="D19" s="45">
        <f>7*700000*10</f>
        <v>49000000</v>
      </c>
      <c r="E19" s="46">
        <f>+D19/3100</f>
        <v>15806.451612903225</v>
      </c>
    </row>
    <row r="20" spans="1:5" ht="15.6" customHeight="1" x14ac:dyDescent="0.3">
      <c r="A20" s="41"/>
      <c r="B20" s="40"/>
      <c r="C20" s="41"/>
      <c r="D20" s="45"/>
      <c r="E20" s="46"/>
    </row>
    <row r="21" spans="1:5" ht="15.6" customHeight="1" x14ac:dyDescent="0.3">
      <c r="A21" s="41" t="s">
        <v>60</v>
      </c>
      <c r="B21" s="40" t="s">
        <v>62</v>
      </c>
      <c r="C21" s="41" t="s">
        <v>59</v>
      </c>
      <c r="D21" s="45">
        <f>3000000*12</f>
        <v>36000000</v>
      </c>
      <c r="E21" s="46">
        <f t="shared" ref="E21:E23" si="0">+D21/3100</f>
        <v>11612.903225806451</v>
      </c>
    </row>
    <row r="22" spans="1:5" ht="15.6" customHeight="1" x14ac:dyDescent="0.3">
      <c r="A22" s="41"/>
      <c r="B22" s="40"/>
      <c r="C22" s="41"/>
      <c r="D22" s="45"/>
      <c r="E22" s="46"/>
    </row>
    <row r="23" spans="1:5" ht="15.6" customHeight="1" x14ac:dyDescent="0.3">
      <c r="A23" s="41" t="s">
        <v>60</v>
      </c>
      <c r="B23" s="40" t="s">
        <v>61</v>
      </c>
      <c r="C23" s="41" t="s">
        <v>59</v>
      </c>
      <c r="D23" s="45">
        <f>32*37000*10</f>
        <v>11840000</v>
      </c>
      <c r="E23" s="46">
        <f t="shared" si="0"/>
        <v>3819.3548387096776</v>
      </c>
    </row>
    <row r="24" spans="1:5" ht="15.6" customHeight="1" x14ac:dyDescent="0.3">
      <c r="A24" s="41"/>
      <c r="B24" s="40"/>
      <c r="C24" s="41"/>
      <c r="D24" s="45"/>
      <c r="E24" s="46"/>
    </row>
    <row r="25" spans="1:5" ht="15.6" customHeight="1" x14ac:dyDescent="0.3">
      <c r="A25" s="41" t="s">
        <v>60</v>
      </c>
      <c r="B25" s="40" t="s">
        <v>63</v>
      </c>
      <c r="C25" s="41" t="s">
        <v>59</v>
      </c>
      <c r="D25" s="45">
        <v>7000000</v>
      </c>
      <c r="E25" s="46">
        <f t="shared" ref="E25" si="1">+D25/3100</f>
        <v>2258.0645161290322</v>
      </c>
    </row>
    <row r="26" spans="1:5" x14ac:dyDescent="0.3">
      <c r="A26" s="41"/>
      <c r="B26" s="40"/>
      <c r="C26" s="41"/>
      <c r="D26" s="45"/>
      <c r="E26" s="46"/>
    </row>
    <row r="27" spans="1:5" x14ac:dyDescent="0.3">
      <c r="A27" s="41" t="s">
        <v>60</v>
      </c>
      <c r="B27" s="40" t="s">
        <v>64</v>
      </c>
      <c r="C27" s="41" t="s">
        <v>59</v>
      </c>
      <c r="D27" s="45">
        <v>650000</v>
      </c>
      <c r="E27" s="46">
        <f t="shared" ref="E27:E38" si="2">+D27/3100</f>
        <v>209.67741935483872</v>
      </c>
    </row>
    <row r="28" spans="1:5" x14ac:dyDescent="0.3">
      <c r="A28" s="41"/>
      <c r="B28" s="40"/>
      <c r="C28" s="41"/>
      <c r="D28" s="45"/>
      <c r="E28" s="46"/>
    </row>
    <row r="29" spans="1:5" x14ac:dyDescent="0.3">
      <c r="A29" s="41" t="s">
        <v>60</v>
      </c>
      <c r="B29" s="40" t="s">
        <v>65</v>
      </c>
      <c r="C29" s="41" t="s">
        <v>59</v>
      </c>
      <c r="D29" s="45">
        <v>13000000</v>
      </c>
      <c r="E29" s="46">
        <f t="shared" si="2"/>
        <v>4193.5483870967746</v>
      </c>
    </row>
    <row r="30" spans="1:5" x14ac:dyDescent="0.3">
      <c r="A30" s="41"/>
      <c r="B30" s="40"/>
      <c r="C30" s="41"/>
      <c r="D30" s="45"/>
      <c r="E30" s="46"/>
    </row>
    <row r="31" spans="1:5" x14ac:dyDescent="0.3">
      <c r="A31" s="41" t="s">
        <v>60</v>
      </c>
      <c r="B31" s="40" t="s">
        <v>66</v>
      </c>
      <c r="C31" s="41" t="s">
        <v>59</v>
      </c>
      <c r="D31" s="45">
        <v>8000000</v>
      </c>
      <c r="E31" s="46">
        <f t="shared" si="2"/>
        <v>2580.6451612903224</v>
      </c>
    </row>
    <row r="32" spans="1:5" x14ac:dyDescent="0.3">
      <c r="A32" s="41"/>
      <c r="B32" s="40"/>
      <c r="C32" s="41"/>
      <c r="D32" s="45"/>
      <c r="E32" s="46"/>
    </row>
    <row r="33" spans="1:5" x14ac:dyDescent="0.3">
      <c r="A33" s="41" t="s">
        <v>60</v>
      </c>
      <c r="B33" s="40" t="s">
        <v>67</v>
      </c>
      <c r="C33" s="41" t="s">
        <v>59</v>
      </c>
      <c r="D33" s="45">
        <v>4000000</v>
      </c>
      <c r="E33" s="46">
        <f t="shared" si="2"/>
        <v>1290.3225806451612</v>
      </c>
    </row>
    <row r="34" spans="1:5" x14ac:dyDescent="0.3">
      <c r="A34" s="41"/>
      <c r="B34" s="40"/>
      <c r="C34" s="41"/>
      <c r="D34" s="45"/>
      <c r="E34" s="46"/>
    </row>
    <row r="35" spans="1:5" x14ac:dyDescent="0.3">
      <c r="A35" s="41" t="s">
        <v>60</v>
      </c>
      <c r="B35" s="40" t="s">
        <v>68</v>
      </c>
      <c r="C35" s="41" t="s">
        <v>59</v>
      </c>
      <c r="D35" s="45">
        <v>16000000</v>
      </c>
      <c r="E35" s="46">
        <f t="shared" si="2"/>
        <v>5161.2903225806449</v>
      </c>
    </row>
    <row r="36" spans="1:5" x14ac:dyDescent="0.3">
      <c r="A36" s="41"/>
      <c r="B36" s="40"/>
      <c r="C36" s="41"/>
      <c r="D36" s="45"/>
      <c r="E36" s="46"/>
    </row>
    <row r="37" spans="1:5" ht="27" customHeight="1" x14ac:dyDescent="0.3">
      <c r="A37" s="44" t="s">
        <v>70</v>
      </c>
      <c r="B37" s="44"/>
      <c r="C37" s="44"/>
      <c r="D37" s="31">
        <f>SUM(D19:D36)</f>
        <v>145490000</v>
      </c>
      <c r="E37" s="32">
        <f>SUM(E19:E36)</f>
        <v>46932.258064516129</v>
      </c>
    </row>
    <row r="38" spans="1:5" x14ac:dyDescent="0.3">
      <c r="A38" s="41" t="s">
        <v>60</v>
      </c>
      <c r="B38" s="40" t="s">
        <v>69</v>
      </c>
      <c r="C38" s="41" t="s">
        <v>59</v>
      </c>
      <c r="D38" s="45">
        <v>18750000</v>
      </c>
      <c r="E38" s="46">
        <f t="shared" si="2"/>
        <v>6048.3870967741932</v>
      </c>
    </row>
    <row r="39" spans="1:5" x14ac:dyDescent="0.3">
      <c r="A39" s="41"/>
      <c r="B39" s="40"/>
      <c r="C39" s="41"/>
      <c r="D39" s="45"/>
      <c r="E39" s="46"/>
    </row>
    <row r="40" spans="1:5" ht="26.4" customHeight="1" thickBot="1" x14ac:dyDescent="0.35"/>
    <row r="41" spans="1:5" ht="27" customHeight="1" thickBot="1" x14ac:dyDescent="0.35">
      <c r="A41" s="47" t="s">
        <v>10</v>
      </c>
      <c r="B41" s="48"/>
      <c r="C41" s="49"/>
      <c r="D41" s="34">
        <f>+D18+D37+D38</f>
        <v>267710000</v>
      </c>
      <c r="E41" s="35">
        <f>+E18+E37+E38</f>
        <v>86358.064516129045</v>
      </c>
    </row>
  </sheetData>
  <mergeCells count="73">
    <mergeCell ref="A41:C41"/>
    <mergeCell ref="A35:A36"/>
    <mergeCell ref="B35:B36"/>
    <mergeCell ref="C35:C36"/>
    <mergeCell ref="D35:D36"/>
    <mergeCell ref="E35:E36"/>
    <mergeCell ref="A38:A39"/>
    <mergeCell ref="B38:B39"/>
    <mergeCell ref="C38:C39"/>
    <mergeCell ref="D38:D39"/>
    <mergeCell ref="E38:E39"/>
    <mergeCell ref="A37:C37"/>
    <mergeCell ref="A31:A32"/>
    <mergeCell ref="B31:B32"/>
    <mergeCell ref="C31:C32"/>
    <mergeCell ref="D31:D32"/>
    <mergeCell ref="E31:E32"/>
    <mergeCell ref="A33:A34"/>
    <mergeCell ref="B33:B34"/>
    <mergeCell ref="C33:C34"/>
    <mergeCell ref="D33:D34"/>
    <mergeCell ref="E33:E34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A29:A30"/>
    <mergeCell ref="B29:B30"/>
    <mergeCell ref="C29:C30"/>
    <mergeCell ref="D29:D30"/>
    <mergeCell ref="E29:E30"/>
    <mergeCell ref="E19:E20"/>
    <mergeCell ref="A23:A24"/>
    <mergeCell ref="B23:B24"/>
    <mergeCell ref="C23:C24"/>
    <mergeCell ref="D23:D24"/>
    <mergeCell ref="E23:E24"/>
    <mergeCell ref="A21:A22"/>
    <mergeCell ref="B21:B22"/>
    <mergeCell ref="C21:C22"/>
    <mergeCell ref="D21:D22"/>
    <mergeCell ref="E21:E22"/>
    <mergeCell ref="A18:C18"/>
    <mergeCell ref="A19:A20"/>
    <mergeCell ref="B19:B20"/>
    <mergeCell ref="C19:C20"/>
    <mergeCell ref="D19:D20"/>
    <mergeCell ref="A11:A15"/>
    <mergeCell ref="B11:B15"/>
    <mergeCell ref="C11:C15"/>
    <mergeCell ref="D11:D15"/>
    <mergeCell ref="E11:E15"/>
    <mergeCell ref="A16:A17"/>
    <mergeCell ref="B16:B17"/>
    <mergeCell ref="C16:C17"/>
    <mergeCell ref="D16:D17"/>
    <mergeCell ref="E16:E17"/>
    <mergeCell ref="E5:E7"/>
    <mergeCell ref="D5:D7"/>
    <mergeCell ref="C5:C7"/>
    <mergeCell ref="B5:B7"/>
    <mergeCell ref="A5:A7"/>
    <mergeCell ref="A8:A10"/>
    <mergeCell ref="B8:B10"/>
    <mergeCell ref="C8:C10"/>
    <mergeCell ref="D8:D10"/>
    <mergeCell ref="E8:E10"/>
  </mergeCells>
  <pageMargins left="0.7" right="0.7" top="0.75" bottom="0.75" header="0.3" footer="0.3"/>
  <pageSetup scale="83" orientation="portrait" horizontalDpi="0" verticalDpi="0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Detallado</vt:lpstr>
      <vt:lpstr>Versión Final</vt:lpstr>
      <vt:lpstr>'Versión Final'!Área_de_impresión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H. Martinez</cp:lastModifiedBy>
  <cp:lastPrinted>2026-08-18T22:02:22Z</cp:lastPrinted>
  <dcterms:created xsi:type="dcterms:W3CDTF">2024-08-27T17:45:13Z</dcterms:created>
  <dcterms:modified xsi:type="dcterms:W3CDTF">2026-08-23T13:21:21Z</dcterms:modified>
</cp:coreProperties>
</file>